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CSD\Documents\Personnel\"/>
    </mc:Choice>
  </mc:AlternateContent>
  <xr:revisionPtr revIDLastSave="0" documentId="13_ncr:1_{4753EA49-D99F-4F6B-9EE7-3A38B1AE6920}" xr6:coauthVersionLast="46" xr6:coauthVersionMax="46" xr10:uidLastSave="{00000000-0000-0000-0000-000000000000}"/>
  <bookViews>
    <workbookView xWindow="-120" yWindow="-120" windowWidth="25440" windowHeight="15510" xr2:uid="{00000000-000D-0000-FFFF-FFFF00000000}"/>
  </bookViews>
  <sheets>
    <sheet name="Sheet1" sheetId="1" r:id="rId1"/>
  </sheets>
  <definedNames>
    <definedName name="_xlnm.Print_Area" localSheetId="0">Sheet1!$A$1:$G$53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C29" i="1" s="1"/>
  <c r="G22" i="1"/>
  <c r="F22" i="1"/>
  <c r="E22" i="1"/>
  <c r="D22" i="1"/>
  <c r="C22" i="1"/>
  <c r="G16" i="1"/>
  <c r="F16" i="1"/>
  <c r="E16" i="1"/>
  <c r="D16" i="1"/>
  <c r="C16" i="1"/>
  <c r="F10" i="1"/>
  <c r="G10" i="1"/>
  <c r="E10" i="1"/>
  <c r="D10" i="1"/>
  <c r="C10" i="1"/>
  <c r="G4" i="1"/>
  <c r="F4" i="1"/>
  <c r="E4" i="1"/>
  <c r="D4" i="1"/>
  <c r="C4" i="1"/>
  <c r="C30" i="1" l="1"/>
  <c r="C31" i="1"/>
  <c r="C37" i="1"/>
  <c r="G31" i="1"/>
  <c r="F31" i="1"/>
  <c r="E29" i="1"/>
  <c r="D29" i="1"/>
  <c r="D31" i="1"/>
  <c r="F23" i="1"/>
  <c r="G23" i="1"/>
  <c r="E25" i="1"/>
  <c r="D24" i="1"/>
  <c r="C25" i="1"/>
  <c r="G19" i="1"/>
  <c r="F19" i="1"/>
  <c r="E19" i="1"/>
  <c r="D19" i="1"/>
  <c r="C18" i="1"/>
  <c r="C35" i="1" l="1"/>
  <c r="C36" i="1"/>
  <c r="F30" i="1"/>
  <c r="F29" i="1"/>
  <c r="E31" i="1"/>
  <c r="D30" i="1"/>
  <c r="E30" i="1"/>
  <c r="G30" i="1"/>
  <c r="G29" i="1"/>
  <c r="D23" i="1"/>
  <c r="D25" i="1"/>
  <c r="C24" i="1"/>
  <c r="C23" i="1"/>
  <c r="F25" i="1"/>
  <c r="F24" i="1"/>
  <c r="G25" i="1"/>
  <c r="E24" i="1"/>
  <c r="G24" i="1"/>
  <c r="E23" i="1"/>
  <c r="D17" i="1"/>
  <c r="D18" i="1"/>
  <c r="C19" i="1"/>
  <c r="E18" i="1"/>
  <c r="C17" i="1"/>
  <c r="F18" i="1"/>
  <c r="F17" i="1"/>
  <c r="G18" i="1"/>
  <c r="E17" i="1"/>
  <c r="G17" i="1"/>
  <c r="C7" i="1"/>
  <c r="G7" i="1"/>
  <c r="F7" i="1"/>
  <c r="G6" i="1"/>
  <c r="D6" i="1"/>
  <c r="D5" i="1"/>
  <c r="G5" i="1"/>
  <c r="F5" i="1"/>
  <c r="E7" i="1"/>
  <c r="D7" i="1"/>
  <c r="F13" i="1"/>
  <c r="G13" i="1"/>
  <c r="D11" i="1"/>
  <c r="E11" i="1"/>
  <c r="F11" i="1"/>
  <c r="G12" i="1"/>
  <c r="F12" i="1"/>
  <c r="D12" i="1"/>
  <c r="E12" i="1"/>
  <c r="C12" i="1"/>
  <c r="E13" i="1" l="1"/>
  <c r="D13" i="1"/>
  <c r="G11" i="1"/>
  <c r="C13" i="1"/>
  <c r="I12" i="1" s="1"/>
  <c r="C11" i="1"/>
  <c r="I10" i="1" s="1"/>
  <c r="C6" i="1"/>
  <c r="C5" i="1"/>
  <c r="E6" i="1"/>
  <c r="F6" i="1"/>
  <c r="E5" i="1"/>
  <c r="I9" i="1"/>
  <c r="I11" i="1"/>
</calcChain>
</file>

<file path=xl/sharedStrings.xml><?xml version="1.0" encoding="utf-8"?>
<sst xmlns="http://schemas.openxmlformats.org/spreadsheetml/2006/main" count="43" uniqueCount="23">
  <si>
    <t>Position</t>
  </si>
  <si>
    <t>Range</t>
  </si>
  <si>
    <t>A</t>
  </si>
  <si>
    <t>B</t>
  </si>
  <si>
    <t>C</t>
  </si>
  <si>
    <t>D</t>
  </si>
  <si>
    <t>E</t>
  </si>
  <si>
    <t>Annually</t>
  </si>
  <si>
    <t>Monthly</t>
  </si>
  <si>
    <t>Bi-Weekly</t>
  </si>
  <si>
    <t>Hourly</t>
  </si>
  <si>
    <t>Chief Plant Operator</t>
  </si>
  <si>
    <t>Secretary/Treasurer</t>
  </si>
  <si>
    <t>Collection System 
Maintenance Operator II</t>
  </si>
  <si>
    <t>General Manager</t>
  </si>
  <si>
    <t>Collection System Supervisor
/Inspector</t>
  </si>
  <si>
    <t>Collection System 
Maintenance OperatorOIT/I</t>
  </si>
  <si>
    <t>Board of Directors</t>
  </si>
  <si>
    <t>$100 per regular/special meeting and $50.00 per committee 
meeting limited not to exceed $600 per month</t>
  </si>
  <si>
    <t xml:space="preserve">  </t>
  </si>
  <si>
    <t>Non Represented:</t>
  </si>
  <si>
    <t>Tribe Wastewater Operator hourly pay 39.92</t>
  </si>
  <si>
    <t>Cost of Living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</si>
</sst>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3" fontId="3" fillId="0" borderId="0" xfId="0" applyNumberFormat="1" applyFont="1" applyAlignment="1">
      <alignment horizontal="center" vertical="center" wrapText="1"/>
    </xf>
    <xf numFmtId="0" fontId="0" fillId="0" borderId="0" xfId="0" applyBorder="1"/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view="pageLayout" topLeftCell="A13" zoomScaleNormal="100" workbookViewId="0">
      <selection activeCell="D46" sqref="D46"/>
    </sheetView>
  </sheetViews>
  <sheetFormatPr defaultRowHeight="12.75" x14ac:dyDescent="0.2"/>
  <cols>
    <col min="1" max="1" width="25.140625" customWidth="1"/>
    <col min="2" max="2" width="8.7109375" customWidth="1"/>
    <col min="3" max="3" width="12.7109375" customWidth="1"/>
    <col min="4" max="4" width="12.42578125" customWidth="1"/>
    <col min="5" max="5" width="12.140625" customWidth="1"/>
    <col min="6" max="6" width="13.42578125" customWidth="1"/>
    <col min="7" max="7" width="8.85546875" customWidth="1"/>
    <col min="9" max="9" width="0" hidden="1" customWidth="1"/>
  </cols>
  <sheetData>
    <row r="1" spans="1:12" x14ac:dyDescent="0.2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19"/>
      <c r="I1" s="2"/>
    </row>
    <row r="2" spans="1:12" x14ac:dyDescent="0.2">
      <c r="A2" s="19"/>
      <c r="B2" s="19"/>
      <c r="C2" s="19"/>
      <c r="D2" s="19"/>
      <c r="E2" s="19"/>
      <c r="F2" s="19"/>
      <c r="G2" s="19"/>
      <c r="H2" s="19"/>
      <c r="I2" s="2"/>
    </row>
    <row r="3" spans="1:12" ht="24" x14ac:dyDescent="0.2">
      <c r="A3" s="30" t="s">
        <v>16</v>
      </c>
      <c r="B3" s="14"/>
      <c r="C3" s="16"/>
      <c r="D3" s="16"/>
      <c r="E3" s="17"/>
      <c r="F3" s="16"/>
      <c r="G3" s="16"/>
      <c r="H3" s="19"/>
      <c r="I3" s="2"/>
    </row>
    <row r="4" spans="1:12" s="5" customFormat="1" x14ac:dyDescent="0.2">
      <c r="A4" s="23" t="s">
        <v>7</v>
      </c>
      <c r="B4" s="3"/>
      <c r="C4" s="11">
        <f>(51167*0.019)+51167</f>
        <v>52139.173000000003</v>
      </c>
      <c r="D4" s="11">
        <f>(52480*0.019)+52480</f>
        <v>53477.120000000003</v>
      </c>
      <c r="E4" s="11">
        <f>(54713*0.019)+54713</f>
        <v>55752.546999999999</v>
      </c>
      <c r="F4" s="11">
        <f>(57852*0.019)+57852</f>
        <v>58951.188000000002</v>
      </c>
      <c r="G4" s="11">
        <f>(60744*0.019)+60744</f>
        <v>61898.135999999999</v>
      </c>
      <c r="H4" s="16"/>
      <c r="I4" s="6"/>
      <c r="J4" s="10"/>
    </row>
    <row r="5" spans="1:12" x14ac:dyDescent="0.2">
      <c r="A5" s="23" t="s">
        <v>8</v>
      </c>
      <c r="B5" s="3"/>
      <c r="C5" s="4">
        <f>SUM(C4/12)</f>
        <v>4344.9310833333338</v>
      </c>
      <c r="D5" s="4">
        <f t="shared" ref="D5" si="0">SUM(D4/12)</f>
        <v>4456.4266666666672</v>
      </c>
      <c r="E5" s="4">
        <f t="shared" ref="E5" si="1">SUM(E4/12)</f>
        <v>4646.0455833333335</v>
      </c>
      <c r="F5" s="4">
        <f t="shared" ref="F5" si="2">SUM(F4/12)</f>
        <v>4912.5990000000002</v>
      </c>
      <c r="G5" s="4">
        <f t="shared" ref="G5" si="3">SUM(G4/12)</f>
        <v>5158.1779999999999</v>
      </c>
      <c r="H5" s="15"/>
      <c r="I5" s="2"/>
    </row>
    <row r="6" spans="1:12" x14ac:dyDescent="0.2">
      <c r="A6" s="24" t="s">
        <v>9</v>
      </c>
      <c r="B6" s="14"/>
      <c r="C6" s="4">
        <f>SUM(C4/26)</f>
        <v>2005.3528076923078</v>
      </c>
      <c r="D6" s="4">
        <f t="shared" ref="D6:G6" si="4">SUM(D4/26)</f>
        <v>2056.812307692308</v>
      </c>
      <c r="E6" s="4">
        <f t="shared" si="4"/>
        <v>2144.3287307692308</v>
      </c>
      <c r="F6" s="4">
        <f t="shared" si="4"/>
        <v>2267.3533846153846</v>
      </c>
      <c r="G6" s="4">
        <f t="shared" si="4"/>
        <v>2380.6975384615384</v>
      </c>
      <c r="H6" s="9"/>
      <c r="I6" s="2"/>
    </row>
    <row r="7" spans="1:12" ht="13.5" thickBot="1" x14ac:dyDescent="0.25">
      <c r="A7" s="25" t="s">
        <v>10</v>
      </c>
      <c r="B7" s="21"/>
      <c r="C7" s="22">
        <f>SUM(C4/2080)</f>
        <v>25.066910096153848</v>
      </c>
      <c r="D7" s="22">
        <f t="shared" ref="D7:G7" si="5">SUM(D4/2080)</f>
        <v>25.710153846153847</v>
      </c>
      <c r="E7" s="22">
        <f t="shared" si="5"/>
        <v>26.804109134615384</v>
      </c>
      <c r="F7" s="22">
        <f t="shared" si="5"/>
        <v>28.341917307692309</v>
      </c>
      <c r="G7" s="22">
        <f t="shared" si="5"/>
        <v>29.758719230769231</v>
      </c>
      <c r="H7" s="9"/>
      <c r="I7" s="7"/>
    </row>
    <row r="8" spans="1:12" x14ac:dyDescent="0.2">
      <c r="A8" s="24"/>
      <c r="B8" s="12"/>
      <c r="C8" s="31"/>
      <c r="D8" s="13"/>
      <c r="E8" s="13"/>
      <c r="F8" s="13"/>
      <c r="G8" s="13"/>
      <c r="H8" s="9"/>
      <c r="I8" s="8"/>
    </row>
    <row r="9" spans="1:12" ht="25.5" x14ac:dyDescent="0.2">
      <c r="A9" s="29" t="s">
        <v>13</v>
      </c>
      <c r="B9" s="1"/>
      <c r="C9" s="13"/>
      <c r="D9" s="13"/>
      <c r="E9" s="13"/>
      <c r="F9" s="13"/>
      <c r="G9" s="13"/>
      <c r="H9" s="13"/>
      <c r="I9" s="6">
        <f>SUM(C10*2%+C10)</f>
        <v>62038.513440000002</v>
      </c>
    </row>
    <row r="10" spans="1:12" x14ac:dyDescent="0.2">
      <c r="A10" s="23" t="s">
        <v>7</v>
      </c>
      <c r="B10" s="1"/>
      <c r="C10" s="11">
        <f>(59688*0.019)+59688</f>
        <v>60822.072</v>
      </c>
      <c r="D10" s="11">
        <f>(60436*0.019)+60436</f>
        <v>61584.284</v>
      </c>
      <c r="E10" s="11">
        <f>(63458*0.019)+63458</f>
        <v>64663.701999999997</v>
      </c>
      <c r="F10" s="11">
        <f>(66631*0.019)+66631</f>
        <v>67896.989000000001</v>
      </c>
      <c r="G10" s="11">
        <f>(69962*0.019)+69962</f>
        <v>71291.278000000006</v>
      </c>
      <c r="H10" s="12"/>
      <c r="I10" s="8">
        <f t="shared" ref="I10:I12" si="6">SUM(C11*2%+C11)</f>
        <v>5169.8761199999999</v>
      </c>
    </row>
    <row r="11" spans="1:12" x14ac:dyDescent="0.2">
      <c r="A11" s="23" t="s">
        <v>8</v>
      </c>
      <c r="B11" s="12"/>
      <c r="C11" s="4">
        <f>SUM(C10/12)</f>
        <v>5068.5060000000003</v>
      </c>
      <c r="D11" s="4">
        <f t="shared" ref="D11:G11" si="7">SUM(D10/12)</f>
        <v>5132.0236666666669</v>
      </c>
      <c r="E11" s="4">
        <f t="shared" si="7"/>
        <v>5388.6418333333331</v>
      </c>
      <c r="F11" s="4">
        <f t="shared" si="7"/>
        <v>5658.0824166666671</v>
      </c>
      <c r="G11" s="4">
        <f t="shared" si="7"/>
        <v>5940.9398333333338</v>
      </c>
      <c r="H11" s="1"/>
      <c r="I11" s="8">
        <f t="shared" si="6"/>
        <v>2386.0966707692305</v>
      </c>
    </row>
    <row r="12" spans="1:12" x14ac:dyDescent="0.2">
      <c r="A12" s="24" t="s">
        <v>9</v>
      </c>
      <c r="B12" s="12"/>
      <c r="C12" s="4">
        <f>SUM(C10/26)</f>
        <v>2339.3104615384614</v>
      </c>
      <c r="D12" s="4">
        <f t="shared" ref="D12:G12" si="8">SUM(D10/26)</f>
        <v>2368.6263076923078</v>
      </c>
      <c r="E12" s="4">
        <f t="shared" si="8"/>
        <v>2487.0654615384615</v>
      </c>
      <c r="F12" s="4">
        <f t="shared" si="8"/>
        <v>2611.4226538461539</v>
      </c>
      <c r="G12" s="4">
        <f t="shared" si="8"/>
        <v>2741.9722307692309</v>
      </c>
      <c r="H12" s="1"/>
      <c r="I12" s="7">
        <f t="shared" si="6"/>
        <v>29.826208384615384</v>
      </c>
    </row>
    <row r="13" spans="1:12" ht="13.5" thickBot="1" x14ac:dyDescent="0.25">
      <c r="A13" s="25" t="s">
        <v>10</v>
      </c>
      <c r="B13" s="21"/>
      <c r="C13" s="22">
        <f>SUM(C10/2080)</f>
        <v>29.241380769230769</v>
      </c>
      <c r="D13" s="22">
        <f t="shared" ref="D13:G13" si="9">SUM(D10/2080)</f>
        <v>29.607828846153847</v>
      </c>
      <c r="E13" s="22">
        <f t="shared" si="9"/>
        <v>31.088318269230768</v>
      </c>
      <c r="F13" s="22">
        <f t="shared" si="9"/>
        <v>32.642783173076921</v>
      </c>
      <c r="G13" s="22">
        <f t="shared" si="9"/>
        <v>34.274652884615385</v>
      </c>
      <c r="H13" s="12"/>
      <c r="I13" s="2"/>
    </row>
    <row r="14" spans="1:12" x14ac:dyDescent="0.2">
      <c r="A14" s="24"/>
      <c r="B14" s="12"/>
      <c r="C14" s="18"/>
      <c r="D14" s="18"/>
      <c r="E14" s="12"/>
      <c r="F14" s="18"/>
      <c r="G14" s="12"/>
      <c r="H14" s="12"/>
      <c r="I14" s="2"/>
    </row>
    <row r="15" spans="1:12" ht="38.25" x14ac:dyDescent="0.2">
      <c r="A15" s="28" t="s">
        <v>15</v>
      </c>
      <c r="B15" s="1"/>
      <c r="C15" s="12"/>
      <c r="D15" s="1"/>
      <c r="E15" s="1"/>
      <c r="F15" s="1"/>
      <c r="G15" s="1"/>
      <c r="H15" s="1"/>
      <c r="I15" s="2"/>
    </row>
    <row r="16" spans="1:12" x14ac:dyDescent="0.2">
      <c r="A16" s="23" t="s">
        <v>7</v>
      </c>
      <c r="B16" s="1"/>
      <c r="C16" s="4">
        <f>(72241*0.019)+72241</f>
        <v>73613.578999999998</v>
      </c>
      <c r="D16" s="4">
        <f>(75853*0.019)+75853</f>
        <v>77294.206999999995</v>
      </c>
      <c r="E16" s="4">
        <f>(79646*0.019)+79646</f>
        <v>81159.274000000005</v>
      </c>
      <c r="F16" s="4">
        <f>(83628*0.019)+83628</f>
        <v>85216.932000000001</v>
      </c>
      <c r="G16" s="4">
        <f>(87811*0.019)+87811</f>
        <v>89479.409</v>
      </c>
      <c r="H16" s="1"/>
      <c r="I16" s="2"/>
      <c r="L16" t="s">
        <v>19</v>
      </c>
    </row>
    <row r="17" spans="1:9" x14ac:dyDescent="0.2">
      <c r="A17" s="23" t="s">
        <v>8</v>
      </c>
      <c r="B17" s="1"/>
      <c r="C17" s="4">
        <f>SUM(C16/12)</f>
        <v>6134.4649166666668</v>
      </c>
      <c r="D17" s="4">
        <f t="shared" ref="D17" si="10">SUM(D16/12)</f>
        <v>6441.1839166666659</v>
      </c>
      <c r="E17" s="4">
        <f t="shared" ref="E17" si="11">SUM(E16/12)</f>
        <v>6763.2728333333334</v>
      </c>
      <c r="F17" s="4">
        <f t="shared" ref="F17" si="12">SUM(F16/12)</f>
        <v>7101.4110000000001</v>
      </c>
      <c r="G17" s="4">
        <f t="shared" ref="G17" si="13">SUM(G16/12)</f>
        <v>7456.6174166666669</v>
      </c>
      <c r="H17" s="1"/>
      <c r="I17" s="2"/>
    </row>
    <row r="18" spans="1:9" x14ac:dyDescent="0.2">
      <c r="A18" s="24" t="s">
        <v>9</v>
      </c>
      <c r="B18" s="1"/>
      <c r="C18" s="4">
        <f>SUM(C16/26)</f>
        <v>2831.2914999999998</v>
      </c>
      <c r="D18" s="4">
        <f t="shared" ref="D18:G18" si="14">SUM(D16/26)</f>
        <v>2972.8541153846154</v>
      </c>
      <c r="E18" s="4">
        <f t="shared" si="14"/>
        <v>3121.5105384615385</v>
      </c>
      <c r="F18" s="4">
        <f t="shared" si="14"/>
        <v>3277.5743076923077</v>
      </c>
      <c r="G18" s="4">
        <f t="shared" si="14"/>
        <v>3441.5157307692307</v>
      </c>
      <c r="H18" s="1"/>
      <c r="I18" s="2"/>
    </row>
    <row r="19" spans="1:9" ht="13.5" thickBot="1" x14ac:dyDescent="0.25">
      <c r="A19" s="25" t="s">
        <v>10</v>
      </c>
      <c r="B19" s="21"/>
      <c r="C19" s="22">
        <f>SUM(C16/2080)</f>
        <v>35.391143749999998</v>
      </c>
      <c r="D19" s="22">
        <f t="shared" ref="D19:G19" si="15">SUM(D16/2080)</f>
        <v>37.16067644230769</v>
      </c>
      <c r="E19" s="22">
        <f t="shared" si="15"/>
        <v>39.01888173076923</v>
      </c>
      <c r="F19" s="22">
        <f t="shared" si="15"/>
        <v>40.969678846153847</v>
      </c>
      <c r="G19" s="22">
        <f t="shared" si="15"/>
        <v>43.018946634615382</v>
      </c>
      <c r="H19" s="1"/>
      <c r="I19" s="2"/>
    </row>
    <row r="20" spans="1:9" x14ac:dyDescent="0.2">
      <c r="A20" s="24"/>
      <c r="B20" s="12"/>
      <c r="C20" s="12"/>
      <c r="D20" s="12"/>
      <c r="E20" s="12"/>
      <c r="F20" s="12"/>
      <c r="G20" s="18"/>
      <c r="H20" s="1"/>
      <c r="I20" s="2"/>
    </row>
    <row r="21" spans="1:9" x14ac:dyDescent="0.2">
      <c r="A21" s="26" t="s">
        <v>11</v>
      </c>
      <c r="B21" s="2"/>
      <c r="C21" s="1"/>
      <c r="H21" s="1"/>
      <c r="I21" s="2"/>
    </row>
    <row r="22" spans="1:9" x14ac:dyDescent="0.2">
      <c r="A22" s="23" t="s">
        <v>7</v>
      </c>
      <c r="B22" s="2"/>
      <c r="C22" s="4">
        <f>(80402*0.019)+80402</f>
        <v>81929.638000000006</v>
      </c>
      <c r="D22" s="4">
        <f>(84389*0.019)+84389</f>
        <v>85992.391000000003</v>
      </c>
      <c r="E22" s="4">
        <f>(88612*0.019)+88612</f>
        <v>90295.627999999997</v>
      </c>
      <c r="F22" s="4">
        <f>(93054*0.019)+93054</f>
        <v>94822.025999999998</v>
      </c>
      <c r="G22" s="4">
        <f>(97692*0.019)+97692</f>
        <v>99548.148000000001</v>
      </c>
      <c r="H22" s="1"/>
      <c r="I22" s="2"/>
    </row>
    <row r="23" spans="1:9" x14ac:dyDescent="0.2">
      <c r="A23" s="23" t="s">
        <v>8</v>
      </c>
      <c r="C23" s="4">
        <f>SUM(C22/12)</f>
        <v>6827.4698333333336</v>
      </c>
      <c r="D23" s="4">
        <f t="shared" ref="D23" si="16">SUM(D22/12)</f>
        <v>7166.0325833333336</v>
      </c>
      <c r="E23" s="4">
        <f t="shared" ref="E23" si="17">SUM(E22/12)</f>
        <v>7524.6356666666661</v>
      </c>
      <c r="F23" s="4">
        <f t="shared" ref="F23" si="18">SUM(F22/12)</f>
        <v>7901.8355000000001</v>
      </c>
      <c r="G23" s="4">
        <f t="shared" ref="G23" si="19">SUM(G22/12)</f>
        <v>8295.6790000000001</v>
      </c>
      <c r="H23" s="1"/>
      <c r="I23" s="2"/>
    </row>
    <row r="24" spans="1:9" x14ac:dyDescent="0.2">
      <c r="A24" s="24" t="s">
        <v>9</v>
      </c>
      <c r="C24" s="4">
        <f>SUM(C22/26)</f>
        <v>3151.1399230769234</v>
      </c>
      <c r="D24" s="4">
        <f t="shared" ref="D24:G24" si="20">SUM(D22/26)</f>
        <v>3307.3996538461538</v>
      </c>
      <c r="E24" s="4">
        <f t="shared" si="20"/>
        <v>3472.9087692307689</v>
      </c>
      <c r="F24" s="4">
        <f t="shared" si="20"/>
        <v>3647.0009999999997</v>
      </c>
      <c r="G24" s="4">
        <f t="shared" si="20"/>
        <v>3828.7749230769232</v>
      </c>
      <c r="H24" s="1"/>
      <c r="I24" s="2"/>
    </row>
    <row r="25" spans="1:9" ht="13.5" thickBot="1" x14ac:dyDescent="0.25">
      <c r="A25" s="25" t="s">
        <v>10</v>
      </c>
      <c r="B25" s="20"/>
      <c r="C25" s="22">
        <f>SUM(C22/2080)</f>
        <v>39.389249038461543</v>
      </c>
      <c r="D25" s="22">
        <f t="shared" ref="D25:G25" si="21">SUM(D22/2080)</f>
        <v>41.342495673076925</v>
      </c>
      <c r="E25" s="22">
        <f t="shared" si="21"/>
        <v>43.411359615384612</v>
      </c>
      <c r="F25" s="22">
        <f t="shared" si="21"/>
        <v>45.587512500000003</v>
      </c>
      <c r="G25" s="22">
        <f t="shared" si="21"/>
        <v>47.859686538461538</v>
      </c>
      <c r="H25" s="1"/>
      <c r="I25" s="2"/>
    </row>
    <row r="26" spans="1:9" x14ac:dyDescent="0.2">
      <c r="A26" s="24"/>
      <c r="B26" s="10"/>
      <c r="C26" s="12"/>
      <c r="D26" s="12"/>
      <c r="E26" s="18"/>
      <c r="F26" s="18"/>
      <c r="G26" s="18"/>
      <c r="H26" s="1"/>
      <c r="I26" s="2"/>
    </row>
    <row r="27" spans="1:9" x14ac:dyDescent="0.2">
      <c r="A27" s="27" t="s">
        <v>12</v>
      </c>
      <c r="B27" s="10"/>
      <c r="C27" s="10"/>
      <c r="D27" s="10"/>
      <c r="E27" s="10"/>
      <c r="F27" s="10"/>
      <c r="G27" s="10"/>
      <c r="H27" s="1"/>
      <c r="I27" s="2"/>
    </row>
    <row r="28" spans="1:9" x14ac:dyDescent="0.2">
      <c r="A28" s="23" t="s">
        <v>7</v>
      </c>
      <c r="C28" s="4">
        <f>(70022*0.019)+70022</f>
        <v>71352.418000000005</v>
      </c>
      <c r="D28" s="4">
        <f>(73522*0.019)+73522</f>
        <v>74918.918000000005</v>
      </c>
      <c r="E28" s="4">
        <f>(77192*0.019)+77192</f>
        <v>78658.648000000001</v>
      </c>
      <c r="F28" s="4">
        <f>(81059*0.019)+81059</f>
        <v>82599.120999999999</v>
      </c>
      <c r="G28" s="4">
        <f>(85112*0.019)+85112</f>
        <v>86729.127999999997</v>
      </c>
      <c r="H28" s="1"/>
      <c r="I28" s="2"/>
    </row>
    <row r="29" spans="1:9" x14ac:dyDescent="0.2">
      <c r="A29" s="23" t="s">
        <v>8</v>
      </c>
      <c r="C29" s="4">
        <f>SUM(C28/12)</f>
        <v>5946.0348333333341</v>
      </c>
      <c r="D29" s="4">
        <f t="shared" ref="D29" si="22">SUM(D28/12)</f>
        <v>6243.2431666666671</v>
      </c>
      <c r="E29" s="4">
        <f t="shared" ref="E29" si="23">SUM(E28/12)</f>
        <v>6554.8873333333331</v>
      </c>
      <c r="F29" s="4">
        <f t="shared" ref="F29" si="24">SUM(F28/12)</f>
        <v>6883.2600833333336</v>
      </c>
      <c r="G29" s="4">
        <f t="shared" ref="G29" si="25">SUM(G28/12)</f>
        <v>7227.4273333333331</v>
      </c>
      <c r="H29" s="1"/>
      <c r="I29" s="2"/>
    </row>
    <row r="30" spans="1:9" x14ac:dyDescent="0.2">
      <c r="A30" s="24" t="s">
        <v>9</v>
      </c>
      <c r="C30" s="4">
        <f>SUM(C28/26)</f>
        <v>2744.3237692307694</v>
      </c>
      <c r="D30" s="4">
        <f t="shared" ref="D30:G30" si="26">SUM(D28/26)</f>
        <v>2881.4968461538465</v>
      </c>
      <c r="E30" s="4">
        <f t="shared" si="26"/>
        <v>3025.3326153846156</v>
      </c>
      <c r="F30" s="4">
        <f t="shared" si="26"/>
        <v>3176.8892692307691</v>
      </c>
      <c r="G30" s="4">
        <f t="shared" si="26"/>
        <v>3335.7356923076923</v>
      </c>
      <c r="H30" s="1"/>
      <c r="I30" s="2"/>
    </row>
    <row r="31" spans="1:9" ht="13.5" thickBot="1" x14ac:dyDescent="0.25">
      <c r="A31" s="25" t="s">
        <v>10</v>
      </c>
      <c r="B31" s="20"/>
      <c r="C31" s="22">
        <f>SUM(C28/2080)</f>
        <v>34.30404711538462</v>
      </c>
      <c r="D31" s="22">
        <f t="shared" ref="D31:G31" si="27">SUM(D28/2080)</f>
        <v>36.018710576923077</v>
      </c>
      <c r="E31" s="22">
        <f t="shared" si="27"/>
        <v>37.816657692307693</v>
      </c>
      <c r="F31" s="22">
        <f t="shared" si="27"/>
        <v>39.711115865384613</v>
      </c>
      <c r="G31" s="22">
        <f t="shared" si="27"/>
        <v>41.696696153846155</v>
      </c>
      <c r="H31" s="1"/>
      <c r="I31" s="2"/>
    </row>
    <row r="32" spans="1:9" ht="15.75" x14ac:dyDescent="0.2">
      <c r="A32" s="33" t="s">
        <v>20</v>
      </c>
      <c r="H32" s="1"/>
      <c r="I32" s="2"/>
    </row>
    <row r="33" spans="1:9" x14ac:dyDescent="0.2">
      <c r="A33" s="34" t="s">
        <v>14</v>
      </c>
      <c r="H33" s="1"/>
      <c r="I33" s="2"/>
    </row>
    <row r="34" spans="1:9" x14ac:dyDescent="0.2">
      <c r="A34" s="23" t="s">
        <v>7</v>
      </c>
      <c r="C34" s="4">
        <v>120000</v>
      </c>
      <c r="D34" s="4"/>
      <c r="E34" s="4"/>
      <c r="F34" s="4"/>
      <c r="G34" s="4"/>
      <c r="H34" s="1"/>
      <c r="I34" s="2"/>
    </row>
    <row r="35" spans="1:9" ht="12.75" customHeight="1" x14ac:dyDescent="0.2">
      <c r="A35" s="23" t="s">
        <v>8</v>
      </c>
      <c r="C35" s="4">
        <f>SUM(C34/12)</f>
        <v>10000</v>
      </c>
      <c r="D35" s="4"/>
      <c r="E35" s="4"/>
      <c r="F35" s="4"/>
      <c r="G35" s="4"/>
      <c r="H35" s="1"/>
      <c r="I35" s="2"/>
    </row>
    <row r="36" spans="1:9" x14ac:dyDescent="0.2">
      <c r="A36" s="24" t="s">
        <v>9</v>
      </c>
      <c r="C36" s="4">
        <f>SUM(C34/26)</f>
        <v>4615.3846153846152</v>
      </c>
      <c r="D36" s="4"/>
      <c r="E36" s="4"/>
      <c r="F36" s="4"/>
      <c r="G36" s="4"/>
      <c r="H36" s="1"/>
      <c r="I36" s="2"/>
    </row>
    <row r="37" spans="1:9" ht="13.5" thickBot="1" x14ac:dyDescent="0.25">
      <c r="A37" s="25" t="s">
        <v>10</v>
      </c>
      <c r="B37" s="20"/>
      <c r="C37" s="22">
        <f>SUM(C34/2080)</f>
        <v>57.692307692307693</v>
      </c>
      <c r="D37" s="21"/>
      <c r="E37" s="21"/>
      <c r="F37" s="21"/>
      <c r="G37" s="21"/>
      <c r="H37" s="1"/>
      <c r="I37" s="2"/>
    </row>
    <row r="38" spans="1:9" x14ac:dyDescent="0.2">
      <c r="I38" s="2"/>
    </row>
    <row r="39" spans="1:9" ht="32.25" customHeight="1" x14ac:dyDescent="0.2">
      <c r="A39" s="26" t="s">
        <v>17</v>
      </c>
      <c r="B39" s="36" t="s">
        <v>18</v>
      </c>
      <c r="C39" s="37"/>
      <c r="D39" s="37"/>
      <c r="E39" s="37"/>
      <c r="F39" s="37"/>
    </row>
    <row r="43" spans="1:9" x14ac:dyDescent="0.2">
      <c r="A43" s="35" t="s">
        <v>21</v>
      </c>
      <c r="B43" s="35"/>
      <c r="C43" s="35"/>
      <c r="D43" s="35"/>
    </row>
    <row r="46" spans="1:9" x14ac:dyDescent="0.2">
      <c r="A46" t="s">
        <v>22</v>
      </c>
      <c r="B46" s="38">
        <v>1.9E-2</v>
      </c>
    </row>
    <row r="61" ht="15.75" customHeight="1" x14ac:dyDescent="0.2"/>
    <row r="62" ht="16.5" customHeight="1" x14ac:dyDescent="0.2"/>
    <row r="63" ht="12.75" customHeight="1" x14ac:dyDescent="0.2"/>
    <row r="64" ht="13.5" customHeight="1" x14ac:dyDescent="0.2"/>
    <row r="66" ht="15.75" customHeight="1" x14ac:dyDescent="0.2"/>
    <row r="71" ht="45" customHeight="1" x14ac:dyDescent="0.2"/>
    <row r="74" ht="42.75" customHeight="1" x14ac:dyDescent="0.2"/>
  </sheetData>
  <mergeCells count="2">
    <mergeCell ref="A43:D43"/>
    <mergeCell ref="B39:F39"/>
  </mergeCells>
  <printOptions gridLines="1"/>
  <pageMargins left="0.7" right="0.7" top="1" bottom="0.75" header="0.3" footer="0.3"/>
  <pageSetup scale="90" orientation="portrait" r:id="rId1"/>
  <headerFooter>
    <oddHeader>&amp;L&amp;8Santa Ynez Community 
Services District Pay Scheule
&amp;CApproved by MOU&amp;REffective 07-01-20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SYCSD</dc:creator>
  <cp:lastModifiedBy>SYCSD</cp:lastModifiedBy>
  <cp:lastPrinted>2020-06-23T18:55:33Z</cp:lastPrinted>
  <dcterms:created xsi:type="dcterms:W3CDTF">2017-06-06T18:15:44Z</dcterms:created>
  <dcterms:modified xsi:type="dcterms:W3CDTF">2021-05-07T20:57:26Z</dcterms:modified>
</cp:coreProperties>
</file>